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540" windowWidth="19320" windowHeight="11760" activeTab="1"/>
  </bookViews>
  <sheets>
    <sheet name="Results 2410" sheetId="1" r:id="rId1"/>
    <sheet name="Results 2811" sheetId="2" r:id="rId2"/>
  </sheets>
  <definedNames/>
  <calcPr fullCalcOnLoad="1"/>
</workbook>
</file>

<file path=xl/sharedStrings.xml><?xml version="1.0" encoding="utf-8"?>
<sst xmlns="http://schemas.openxmlformats.org/spreadsheetml/2006/main" count="115" uniqueCount="78">
  <si>
    <t>РЕЗУЛЬТАТЫ (km)</t>
  </si>
  <si>
    <t>Имя</t>
  </si>
  <si>
    <t>Фамилия</t>
  </si>
  <si>
    <t>Команда</t>
  </si>
  <si>
    <t>SWIM</t>
  </si>
  <si>
    <t>BIKE</t>
  </si>
  <si>
    <t>RUN</t>
  </si>
  <si>
    <t>TOTAL</t>
  </si>
  <si>
    <t>PLACE</t>
  </si>
  <si>
    <t xml:space="preserve">Андрей </t>
  </si>
  <si>
    <t>Слыхов</t>
  </si>
  <si>
    <t>Анастасия</t>
  </si>
  <si>
    <t>TEAM</t>
  </si>
  <si>
    <t>Михаил</t>
  </si>
  <si>
    <t>Филатов</t>
  </si>
  <si>
    <t>Юрий</t>
  </si>
  <si>
    <t>УЧАСТНИКИ 24.10.2015</t>
  </si>
  <si>
    <t>Кузнецова</t>
  </si>
  <si>
    <t>Никульцев</t>
  </si>
  <si>
    <t>Рустам</t>
  </si>
  <si>
    <t>Николай</t>
  </si>
  <si>
    <t>Мазур</t>
  </si>
  <si>
    <t>Максим</t>
  </si>
  <si>
    <t>Князев</t>
  </si>
  <si>
    <t>Колядин</t>
  </si>
  <si>
    <t>Власов</t>
  </si>
  <si>
    <t xml:space="preserve">Дмиитрий </t>
  </si>
  <si>
    <t>Зубкова</t>
  </si>
  <si>
    <t>Ольга</t>
  </si>
  <si>
    <t>Еремина</t>
  </si>
  <si>
    <t>CANON</t>
  </si>
  <si>
    <t>Марина</t>
  </si>
  <si>
    <t>Коновалова</t>
  </si>
  <si>
    <t>Исеев</t>
  </si>
  <si>
    <t>Меркулов</t>
  </si>
  <si>
    <t>Игорь</t>
  </si>
  <si>
    <t>Бардин</t>
  </si>
  <si>
    <t>Корчагин</t>
  </si>
  <si>
    <t>Ноконов</t>
  </si>
  <si>
    <t>ABST</t>
  </si>
  <si>
    <t>ADIDAS</t>
  </si>
  <si>
    <t>Елена</t>
  </si>
  <si>
    <t>Пальчунова</t>
  </si>
  <si>
    <t>Денис</t>
  </si>
  <si>
    <t>Баталов</t>
  </si>
  <si>
    <t>Дмитрий</t>
  </si>
  <si>
    <t>Беляев</t>
  </si>
  <si>
    <t>Александр</t>
  </si>
  <si>
    <t>Геннадий</t>
  </si>
  <si>
    <t>Рыбницкий</t>
  </si>
  <si>
    <t>Волков</t>
  </si>
  <si>
    <t>Кирилл</t>
  </si>
  <si>
    <t>Филипенков</t>
  </si>
  <si>
    <t>Коряко</t>
  </si>
  <si>
    <t>Анучин</t>
  </si>
  <si>
    <t>Любомир</t>
  </si>
  <si>
    <t>Макашин</t>
  </si>
  <si>
    <t>Демин</t>
  </si>
  <si>
    <t>Петр</t>
  </si>
  <si>
    <t>Бубнов</t>
  </si>
  <si>
    <t>Антон</t>
  </si>
  <si>
    <t>Сергей</t>
  </si>
  <si>
    <t>Коробов</t>
  </si>
  <si>
    <t xml:space="preserve">Дмитрий </t>
  </si>
  <si>
    <t>Яшаев</t>
  </si>
  <si>
    <t>Lady's</t>
  </si>
  <si>
    <t>DWC</t>
  </si>
  <si>
    <t>Циклон</t>
  </si>
  <si>
    <t>Апрелевка</t>
  </si>
  <si>
    <t>Triathleta</t>
  </si>
  <si>
    <t>Видинеев</t>
  </si>
  <si>
    <t>Gipsy - MGIMO Team</t>
  </si>
  <si>
    <t>Trilife</t>
  </si>
  <si>
    <t>Алексей</t>
  </si>
  <si>
    <t>Бурло</t>
  </si>
  <si>
    <t>Российская Газета</t>
  </si>
  <si>
    <t>9000 / 9000</t>
  </si>
  <si>
    <t>УЧАСТНИКИ 28.11.2015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</si>
</sst>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10" borderId="11" xfId="0" applyFont="1" applyFill="1" applyBorder="1" applyAlignment="1">
      <alignment/>
    </xf>
    <xf numFmtId="164" fontId="40" fillId="10" borderId="11" xfId="0" applyNumberFormat="1" applyFont="1" applyFill="1" applyBorder="1" applyAlignment="1">
      <alignment/>
    </xf>
    <xf numFmtId="164" fontId="20" fillId="10" borderId="11" xfId="0" applyNumberFormat="1" applyFont="1" applyFill="1" applyBorder="1" applyAlignment="1">
      <alignment/>
    </xf>
    <xf numFmtId="164" fontId="20" fillId="0" borderId="11" xfId="0" applyNumberFormat="1" applyFont="1" applyBorder="1" applyAlignment="1">
      <alignment/>
    </xf>
    <xf numFmtId="0" fontId="40" fillId="10" borderId="12" xfId="0" applyFont="1" applyFill="1" applyBorder="1" applyAlignment="1">
      <alignment/>
    </xf>
    <xf numFmtId="164" fontId="40" fillId="10" borderId="12" xfId="0" applyNumberFormat="1" applyFont="1" applyFill="1" applyBorder="1" applyAlignment="1">
      <alignment/>
    </xf>
    <xf numFmtId="164" fontId="20" fillId="10" borderId="12" xfId="0" applyNumberFormat="1" applyFont="1" applyFill="1" applyBorder="1" applyAlignment="1">
      <alignment/>
    </xf>
    <xf numFmtId="164" fontId="20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0" fillId="33" borderId="14" xfId="0" applyFont="1" applyFill="1" applyBorder="1" applyAlignment="1">
      <alignment/>
    </xf>
    <xf numFmtId="164" fontId="40" fillId="33" borderId="14" xfId="0" applyNumberFormat="1" applyFont="1" applyFill="1" applyBorder="1" applyAlignment="1">
      <alignment/>
    </xf>
    <xf numFmtId="164" fontId="20" fillId="33" borderId="14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0" fontId="40" fillId="33" borderId="12" xfId="0" applyFont="1" applyFill="1" applyBorder="1" applyAlignment="1">
      <alignment/>
    </xf>
    <xf numFmtId="164" fontId="20" fillId="33" borderId="12" xfId="0" applyNumberFormat="1" applyFont="1" applyFill="1" applyBorder="1" applyAlignment="1">
      <alignment/>
    </xf>
    <xf numFmtId="0" fontId="40" fillId="2" borderId="12" xfId="0" applyFont="1" applyFill="1" applyBorder="1" applyAlignment="1">
      <alignment/>
    </xf>
    <xf numFmtId="164" fontId="40" fillId="2" borderId="12" xfId="0" applyNumberFormat="1" applyFont="1" applyFill="1" applyBorder="1" applyAlignment="1">
      <alignment/>
    </xf>
    <xf numFmtId="164" fontId="20" fillId="2" borderId="12" xfId="0" applyNumberFormat="1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164" fontId="2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164" fontId="42" fillId="0" borderId="14" xfId="0" applyNumberFormat="1" applyFont="1" applyBorder="1" applyAlignment="1">
      <alignment/>
    </xf>
    <xf numFmtId="0" fontId="40" fillId="2" borderId="11" xfId="0" applyFont="1" applyFill="1" applyBorder="1" applyAlignment="1">
      <alignment/>
    </xf>
    <xf numFmtId="164" fontId="20" fillId="2" borderId="11" xfId="0" applyNumberFormat="1" applyFont="1" applyFill="1" applyBorder="1" applyAlignment="1">
      <alignment/>
    </xf>
    <xf numFmtId="0" fontId="40" fillId="33" borderId="12" xfId="0" applyFont="1" applyFill="1" applyBorder="1" applyAlignment="1">
      <alignment horizontal="center"/>
    </xf>
    <xf numFmtId="0" fontId="40" fillId="3" borderId="12" xfId="0" applyFont="1" applyFill="1" applyBorder="1" applyAlignment="1">
      <alignment/>
    </xf>
    <xf numFmtId="0" fontId="40" fillId="33" borderId="0" xfId="0" applyFont="1" applyFill="1" applyAlignment="1">
      <alignment/>
    </xf>
    <xf numFmtId="0" fontId="20" fillId="10" borderId="12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40" fillId="33" borderId="16" xfId="0" applyFont="1" applyFill="1" applyBorder="1" applyAlignment="1">
      <alignment horizontal="center"/>
    </xf>
    <xf numFmtId="164" fontId="20" fillId="33" borderId="16" xfId="0" applyNumberFormat="1" applyFont="1" applyFill="1" applyBorder="1" applyAlignment="1">
      <alignment/>
    </xf>
    <xf numFmtId="164" fontId="40" fillId="33" borderId="16" xfId="0" applyNumberFormat="1" applyFont="1" applyFill="1" applyBorder="1" applyAlignment="1">
      <alignment/>
    </xf>
    <xf numFmtId="0" fontId="42" fillId="33" borderId="17" xfId="0" applyFont="1" applyFill="1" applyBorder="1" applyAlignment="1">
      <alignment horizontal="center" vertical="center"/>
    </xf>
    <xf numFmtId="164" fontId="42" fillId="33" borderId="12" xfId="0" applyNumberFormat="1" applyFont="1" applyFill="1" applyBorder="1" applyAlignment="1">
      <alignment/>
    </xf>
    <xf numFmtId="0" fontId="43" fillId="3" borderId="12" xfId="0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33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0" fillId="3" borderId="12" xfId="0" applyFont="1" applyFill="1" applyBorder="1" applyAlignment="1">
      <alignment/>
    </xf>
    <xf numFmtId="0" fontId="20" fillId="3" borderId="1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164" fontId="43" fillId="33" borderId="12" xfId="0" applyNumberFormat="1" applyFont="1" applyFill="1" applyBorder="1" applyAlignment="1">
      <alignment/>
    </xf>
    <xf numFmtId="164" fontId="42" fillId="34" borderId="12" xfId="0" applyNumberFormat="1" applyFont="1" applyFill="1" applyBorder="1" applyAlignment="1">
      <alignment/>
    </xf>
    <xf numFmtId="164" fontId="43" fillId="2" borderId="12" xfId="0" applyNumberFormat="1" applyFont="1" applyFill="1" applyBorder="1" applyAlignment="1">
      <alignment/>
    </xf>
    <xf numFmtId="164" fontId="43" fillId="33" borderId="10" xfId="0" applyNumberFormat="1" applyFont="1" applyFill="1" applyBorder="1" applyAlignment="1">
      <alignment/>
    </xf>
    <xf numFmtId="0" fontId="40" fillId="0" borderId="21" xfId="0" applyFont="1" applyBorder="1" applyAlignment="1">
      <alignment horizontal="center" vertical="center" textRotation="90"/>
    </xf>
    <xf numFmtId="0" fontId="40" fillId="0" borderId="22" xfId="0" applyFont="1" applyBorder="1" applyAlignment="1">
      <alignment horizontal="center" vertical="center" textRotation="90"/>
    </xf>
    <xf numFmtId="0" fontId="40" fillId="10" borderId="11" xfId="0" applyFont="1" applyFill="1" applyBorder="1" applyAlignment="1">
      <alignment horizontal="center" vertical="center"/>
    </xf>
    <xf numFmtId="0" fontId="40" fillId="10" borderId="12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1" fillId="34" borderId="26" xfId="0" applyFont="1" applyFill="1" applyBorder="1" applyAlignment="1">
      <alignment horizontal="center"/>
    </xf>
    <xf numFmtId="0" fontId="40" fillId="35" borderId="0" xfId="0" applyFont="1" applyFill="1" applyAlignment="1">
      <alignment horizontal="center"/>
    </xf>
    <xf numFmtId="0" fontId="40" fillId="2" borderId="11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E4" sqref="E4"/>
    </sheetView>
  </sheetViews>
  <sheetFormatPr defaultColWidth="9.28125" defaultRowHeight="15"/>
  <cols>
    <col min="1" max="1" width="3.140625" style="1" bestFit="1" customWidth="1"/>
    <col min="2" max="2" width="8.8515625" style="1" bestFit="1" customWidth="1"/>
    <col min="3" max="3" width="10.421875" style="1" bestFit="1" customWidth="1"/>
    <col min="4" max="4" width="7.8515625" style="2" bestFit="1" customWidth="1"/>
    <col min="5" max="5" width="5.28125" style="1" bestFit="1" customWidth="1"/>
    <col min="6" max="6" width="5.7109375" style="1" bestFit="1" customWidth="1"/>
    <col min="7" max="7" width="4.8515625" style="1" bestFit="1" customWidth="1"/>
    <col min="8" max="8" width="5.7109375" style="1" bestFit="1" customWidth="1"/>
    <col min="9" max="9" width="5.28125" style="2" bestFit="1" customWidth="1"/>
    <col min="10" max="10" width="6.57421875" style="54" bestFit="1" customWidth="1"/>
    <col min="11" max="16384" width="9.28125" style="1" customWidth="1"/>
  </cols>
  <sheetData>
    <row r="1" spans="2:9" ht="12">
      <c r="B1" s="70" t="s">
        <v>16</v>
      </c>
      <c r="C1" s="70"/>
      <c r="D1" s="70"/>
      <c r="E1" s="71" t="s">
        <v>0</v>
      </c>
      <c r="F1" s="71"/>
      <c r="G1" s="71"/>
      <c r="H1" s="71"/>
      <c r="I1" s="71"/>
    </row>
    <row r="2" spans="1:10" ht="12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6" t="s">
        <v>40</v>
      </c>
    </row>
    <row r="3" spans="1:10" ht="12">
      <c r="A3" s="44"/>
      <c r="B3" s="52" t="s">
        <v>11</v>
      </c>
      <c r="C3" s="52" t="s">
        <v>17</v>
      </c>
      <c r="D3" s="53" t="s">
        <v>39</v>
      </c>
      <c r="E3" s="43">
        <f>(20*25)/1000</f>
        <v>0.5</v>
      </c>
      <c r="F3" s="43">
        <v>21</v>
      </c>
      <c r="G3" s="18">
        <v>3.6</v>
      </c>
      <c r="H3" s="18">
        <f>SUM(E3:G3)</f>
        <v>25.1</v>
      </c>
      <c r="I3" s="45">
        <v>1</v>
      </c>
      <c r="J3" s="55">
        <v>9000</v>
      </c>
    </row>
    <row r="4" spans="1:10" ht="12">
      <c r="A4" s="31"/>
      <c r="B4" s="52" t="s">
        <v>11</v>
      </c>
      <c r="C4" s="52" t="s">
        <v>27</v>
      </c>
      <c r="D4" s="53"/>
      <c r="E4" s="18">
        <f>(18*25)/1000</f>
        <v>0.45</v>
      </c>
      <c r="F4" s="18">
        <v>12.9</v>
      </c>
      <c r="G4" s="43">
        <v>3.78</v>
      </c>
      <c r="H4" s="18">
        <f>SUM(E4:G4)</f>
        <v>17.13</v>
      </c>
      <c r="I4" s="22">
        <v>2</v>
      </c>
      <c r="J4" s="55">
        <v>9000</v>
      </c>
    </row>
    <row r="5" spans="1:10" ht="12">
      <c r="A5" s="31"/>
      <c r="B5" s="52" t="s">
        <v>31</v>
      </c>
      <c r="C5" s="52" t="s">
        <v>32</v>
      </c>
      <c r="D5" s="53"/>
      <c r="E5" s="18">
        <f>(12*25)/1000</f>
        <v>0.3</v>
      </c>
      <c r="F5" s="18">
        <v>12.1</v>
      </c>
      <c r="G5" s="18">
        <v>2.82</v>
      </c>
      <c r="H5" s="18">
        <f>SUM(E5:G5)</f>
        <v>15.22</v>
      </c>
      <c r="I5" s="22">
        <v>3</v>
      </c>
      <c r="J5" s="55"/>
    </row>
    <row r="6" spans="1:10" s="32" customFormat="1" ht="12">
      <c r="A6" s="17"/>
      <c r="B6" s="17"/>
      <c r="C6" s="17"/>
      <c r="D6" s="30"/>
      <c r="E6" s="16"/>
      <c r="F6" s="18"/>
      <c r="G6" s="18"/>
      <c r="H6" s="16"/>
      <c r="I6" s="22"/>
      <c r="J6" s="55"/>
    </row>
    <row r="7" spans="1:10" ht="12">
      <c r="A7" s="17"/>
      <c r="B7" s="23" t="s">
        <v>9</v>
      </c>
      <c r="C7" s="23" t="s">
        <v>10</v>
      </c>
      <c r="D7" s="34"/>
      <c r="E7" s="43">
        <f>(25*25)/1000</f>
        <v>0.625</v>
      </c>
      <c r="F7" s="43">
        <v>21</v>
      </c>
      <c r="G7" s="24">
        <v>4.26</v>
      </c>
      <c r="H7" s="25">
        <f aca="true" t="shared" si="0" ref="H7:H13">SUM(E7:G7)</f>
        <v>25.884999999999998</v>
      </c>
      <c r="I7" s="34">
        <v>1</v>
      </c>
      <c r="J7" s="56">
        <v>9000</v>
      </c>
    </row>
    <row r="8" spans="1:10" ht="12">
      <c r="A8" s="17"/>
      <c r="B8" s="17" t="s">
        <v>20</v>
      </c>
      <c r="C8" s="17" t="s">
        <v>21</v>
      </c>
      <c r="D8" s="30"/>
      <c r="E8" s="16">
        <f>(17*25)/1000</f>
        <v>0.425</v>
      </c>
      <c r="F8" s="18">
        <v>17.8</v>
      </c>
      <c r="G8" s="18">
        <v>4.57</v>
      </c>
      <c r="H8" s="16">
        <f t="shared" si="0"/>
        <v>22.795</v>
      </c>
      <c r="I8" s="30">
        <v>2</v>
      </c>
      <c r="J8" s="55"/>
    </row>
    <row r="9" spans="1:10" ht="12">
      <c r="A9" s="17"/>
      <c r="B9" s="17" t="s">
        <v>22</v>
      </c>
      <c r="C9" s="17" t="s">
        <v>23</v>
      </c>
      <c r="D9" s="30"/>
      <c r="E9" s="16">
        <f>(13*25)/1000</f>
        <v>0.325</v>
      </c>
      <c r="F9" s="18">
        <v>16.8</v>
      </c>
      <c r="G9" s="18">
        <v>4.1</v>
      </c>
      <c r="H9" s="16">
        <f t="shared" si="0"/>
        <v>21.225</v>
      </c>
      <c r="I9" s="36">
        <v>3</v>
      </c>
      <c r="J9" s="57"/>
    </row>
    <row r="10" spans="1:10" ht="12">
      <c r="A10" s="17"/>
      <c r="B10" s="17" t="s">
        <v>26</v>
      </c>
      <c r="C10" s="17" t="s">
        <v>14</v>
      </c>
      <c r="D10" s="30"/>
      <c r="E10" s="16">
        <f>(21*25)/1000</f>
        <v>0.525</v>
      </c>
      <c r="F10" s="18">
        <v>14.9</v>
      </c>
      <c r="G10" s="16">
        <v>3.71</v>
      </c>
      <c r="H10" s="16">
        <f t="shared" si="0"/>
        <v>19.135</v>
      </c>
      <c r="I10" s="34">
        <v>4</v>
      </c>
      <c r="J10" s="56"/>
    </row>
    <row r="11" spans="1:10" ht="12">
      <c r="A11" s="17"/>
      <c r="B11" s="17" t="s">
        <v>9</v>
      </c>
      <c r="C11" s="17" t="s">
        <v>25</v>
      </c>
      <c r="D11" s="30"/>
      <c r="E11" s="16">
        <f>(21*25)/1000</f>
        <v>0.525</v>
      </c>
      <c r="F11" s="18">
        <v>13.8</v>
      </c>
      <c r="G11" s="16">
        <v>4.7</v>
      </c>
      <c r="H11" s="16">
        <f t="shared" si="0"/>
        <v>19.025000000000002</v>
      </c>
      <c r="I11" s="30">
        <v>5</v>
      </c>
      <c r="J11" s="55"/>
    </row>
    <row r="12" spans="1:10" ht="12">
      <c r="A12" s="17"/>
      <c r="B12" s="17" t="s">
        <v>13</v>
      </c>
      <c r="C12" s="17" t="s">
        <v>18</v>
      </c>
      <c r="D12" s="30"/>
      <c r="E12" s="16">
        <f>(18*25)/1000</f>
        <v>0.45</v>
      </c>
      <c r="F12" s="18">
        <v>12.6</v>
      </c>
      <c r="G12" s="18">
        <v>4.3</v>
      </c>
      <c r="H12" s="16">
        <f t="shared" si="0"/>
        <v>17.349999999999998</v>
      </c>
      <c r="I12" s="36">
        <v>6</v>
      </c>
      <c r="J12" s="57"/>
    </row>
    <row r="13" spans="1:10" ht="12">
      <c r="A13" s="17"/>
      <c r="B13" s="17" t="s">
        <v>19</v>
      </c>
      <c r="C13" s="17" t="s">
        <v>33</v>
      </c>
      <c r="D13" s="30"/>
      <c r="E13" s="16">
        <f>(15*25)/1000</f>
        <v>0.375</v>
      </c>
      <c r="F13" s="18">
        <v>13.1</v>
      </c>
      <c r="G13" s="18">
        <v>3.3</v>
      </c>
      <c r="H13" s="16">
        <f t="shared" si="0"/>
        <v>16.775</v>
      </c>
      <c r="I13" s="30">
        <v>7</v>
      </c>
      <c r="J13" s="55"/>
    </row>
    <row r="14" spans="1:10" s="32" customFormat="1" ht="12.75" thickBot="1">
      <c r="A14" s="37"/>
      <c r="B14" s="38"/>
      <c r="C14" s="38"/>
      <c r="D14" s="39"/>
      <c r="E14" s="40"/>
      <c r="F14" s="40"/>
      <c r="G14" s="40"/>
      <c r="H14" s="41"/>
      <c r="I14" s="42"/>
      <c r="J14" s="47"/>
    </row>
    <row r="15" spans="1:10" ht="12">
      <c r="A15" s="63" t="s">
        <v>12</v>
      </c>
      <c r="B15" s="4" t="s">
        <v>13</v>
      </c>
      <c r="C15" s="4" t="s">
        <v>24</v>
      </c>
      <c r="D15" s="65"/>
      <c r="E15" s="26">
        <f>(19*25)/1000</f>
        <v>0.475</v>
      </c>
      <c r="F15" s="6"/>
      <c r="G15" s="5"/>
      <c r="H15" s="7">
        <f>SUM(E15:G15)</f>
        <v>0.475</v>
      </c>
      <c r="I15" s="67">
        <v>2</v>
      </c>
      <c r="J15" s="48"/>
    </row>
    <row r="16" spans="1:10" ht="12">
      <c r="A16" s="64"/>
      <c r="B16" s="8" t="s">
        <v>13</v>
      </c>
      <c r="C16" s="8" t="s">
        <v>38</v>
      </c>
      <c r="D16" s="66"/>
      <c r="E16" s="9"/>
      <c r="F16" s="18">
        <v>15.5</v>
      </c>
      <c r="G16" s="9"/>
      <c r="H16" s="11">
        <f>SUM(E16:G16)</f>
        <v>15.5</v>
      </c>
      <c r="I16" s="68"/>
      <c r="J16" s="49"/>
    </row>
    <row r="17" spans="1:10" ht="12">
      <c r="A17" s="64"/>
      <c r="B17" s="33" t="s">
        <v>35</v>
      </c>
      <c r="C17" s="33" t="s">
        <v>36</v>
      </c>
      <c r="D17" s="66"/>
      <c r="E17" s="9"/>
      <c r="F17" s="10"/>
      <c r="G17" s="43">
        <v>5.38</v>
      </c>
      <c r="H17" s="11">
        <f>SUM(E17:G17)</f>
        <v>5.38</v>
      </c>
      <c r="I17" s="68"/>
      <c r="J17" s="49">
        <v>9000</v>
      </c>
    </row>
    <row r="18" spans="1:10" ht="12.75" thickBot="1">
      <c r="A18" s="12"/>
      <c r="B18" s="13"/>
      <c r="C18" s="13"/>
      <c r="D18" s="35"/>
      <c r="E18" s="14"/>
      <c r="F18" s="15"/>
      <c r="G18" s="15"/>
      <c r="H18" s="27">
        <f>SUM(H15:H17)</f>
        <v>21.355</v>
      </c>
      <c r="I18" s="69"/>
      <c r="J18" s="50"/>
    </row>
    <row r="19" spans="1:10" ht="12">
      <c r="A19" s="63" t="s">
        <v>12</v>
      </c>
      <c r="B19" s="28" t="s">
        <v>28</v>
      </c>
      <c r="C19" s="28" t="s">
        <v>29</v>
      </c>
      <c r="D19" s="72" t="s">
        <v>30</v>
      </c>
      <c r="E19" s="26">
        <f>(24*25)/1000</f>
        <v>0.6</v>
      </c>
      <c r="F19" s="29"/>
      <c r="G19" s="29"/>
      <c r="H19" s="7">
        <f>SUM(E19:G19)</f>
        <v>0.6</v>
      </c>
      <c r="I19" s="67">
        <v>1</v>
      </c>
      <c r="J19" s="48">
        <v>9000</v>
      </c>
    </row>
    <row r="20" spans="1:10" ht="12">
      <c r="A20" s="64"/>
      <c r="B20" s="19" t="s">
        <v>15</v>
      </c>
      <c r="C20" s="19" t="s">
        <v>34</v>
      </c>
      <c r="D20" s="73"/>
      <c r="E20" s="20"/>
      <c r="F20" s="18">
        <v>18.5</v>
      </c>
      <c r="G20" s="21"/>
      <c r="H20" s="11">
        <f>SUM(E20:G20)</f>
        <v>18.5</v>
      </c>
      <c r="I20" s="68"/>
      <c r="J20" s="49">
        <v>9000</v>
      </c>
    </row>
    <row r="21" spans="1:10" ht="12">
      <c r="A21" s="64"/>
      <c r="B21" s="19" t="s">
        <v>13</v>
      </c>
      <c r="C21" s="19" t="s">
        <v>37</v>
      </c>
      <c r="D21" s="73"/>
      <c r="E21" s="20"/>
      <c r="F21" s="21"/>
      <c r="G21" s="18">
        <v>4.7</v>
      </c>
      <c r="H21" s="11">
        <f>SUM(E21:G21)</f>
        <v>4.7</v>
      </c>
      <c r="I21" s="68"/>
      <c r="J21" s="49">
        <v>9000</v>
      </c>
    </row>
    <row r="22" spans="1:10" ht="12.75" thickBot="1">
      <c r="A22" s="12"/>
      <c r="B22" s="13"/>
      <c r="C22" s="13"/>
      <c r="D22" s="35"/>
      <c r="E22" s="14"/>
      <c r="F22" s="15"/>
      <c r="G22" s="15"/>
      <c r="H22" s="27">
        <f>SUM(H19:H21)</f>
        <v>23.8</v>
      </c>
      <c r="I22" s="69"/>
      <c r="J22" s="51"/>
    </row>
  </sheetData>
  <sheetProtection/>
  <mergeCells count="8">
    <mergeCell ref="A15:A17"/>
    <mergeCell ref="D15:D17"/>
    <mergeCell ref="I15:I18"/>
    <mergeCell ref="B1:D1"/>
    <mergeCell ref="E1:I1"/>
    <mergeCell ref="A19:A21"/>
    <mergeCell ref="D19:D21"/>
    <mergeCell ref="I19:I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&amp;C&amp;F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3" max="3" width="10.421875" style="0" bestFit="1" customWidth="1"/>
    <col min="4" max="4" width="17.421875" style="0" bestFit="1" customWidth="1"/>
    <col min="10" max="10" width="9.421875" style="0" bestFit="1" customWidth="1"/>
  </cols>
  <sheetData>
    <row r="1" spans="1:10" ht="15">
      <c r="A1" s="1"/>
      <c r="B1" s="70" t="s">
        <v>77</v>
      </c>
      <c r="C1" s="70"/>
      <c r="D1" s="70"/>
      <c r="E1" s="71" t="s">
        <v>0</v>
      </c>
      <c r="F1" s="71"/>
      <c r="G1" s="71"/>
      <c r="H1" s="71"/>
      <c r="I1" s="71"/>
      <c r="J1" s="54"/>
    </row>
    <row r="2" spans="1:10" ht="1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6" t="s">
        <v>40</v>
      </c>
    </row>
    <row r="3" spans="1:10" ht="15">
      <c r="A3" s="31"/>
      <c r="B3" s="31" t="s">
        <v>11</v>
      </c>
      <c r="C3" s="31" t="s">
        <v>27</v>
      </c>
      <c r="D3" s="53"/>
      <c r="E3" s="59">
        <f>(19*25)/1000</f>
        <v>0.475</v>
      </c>
      <c r="F3" s="59">
        <v>13.2</v>
      </c>
      <c r="G3" s="60">
        <v>4.03</v>
      </c>
      <c r="H3" s="18">
        <f>SUM(E3:G3)</f>
        <v>17.705</v>
      </c>
      <c r="I3" s="22">
        <v>1</v>
      </c>
      <c r="J3" s="56" t="s">
        <v>76</v>
      </c>
    </row>
    <row r="4" spans="1:10" ht="15">
      <c r="A4" s="44"/>
      <c r="B4" s="31" t="s">
        <v>11</v>
      </c>
      <c r="C4" s="31" t="s">
        <v>17</v>
      </c>
      <c r="D4" s="53" t="s">
        <v>39</v>
      </c>
      <c r="E4" s="59">
        <f>(21*25)/1000</f>
        <v>0.525</v>
      </c>
      <c r="F4" s="61">
        <v>12.9</v>
      </c>
      <c r="G4" s="59">
        <v>3.88</v>
      </c>
      <c r="H4" s="18">
        <f>SUM(E4:G4)</f>
        <v>17.305</v>
      </c>
      <c r="I4" s="45">
        <v>2</v>
      </c>
      <c r="J4" s="56"/>
    </row>
    <row r="5" spans="1:10" ht="15">
      <c r="A5" s="31"/>
      <c r="B5" s="31" t="s">
        <v>41</v>
      </c>
      <c r="C5" s="31" t="s">
        <v>42</v>
      </c>
      <c r="D5" s="53" t="s">
        <v>65</v>
      </c>
      <c r="E5" s="59">
        <f>(19*25)/1000</f>
        <v>0.475</v>
      </c>
      <c r="F5" s="59">
        <v>11.3</v>
      </c>
      <c r="G5" s="59">
        <v>3.53</v>
      </c>
      <c r="H5" s="18">
        <f>SUM(E5:G5)</f>
        <v>15.305</v>
      </c>
      <c r="I5" s="22">
        <v>3</v>
      </c>
      <c r="J5" s="55"/>
    </row>
    <row r="6" spans="1:10" ht="15">
      <c r="A6" s="17"/>
      <c r="B6" s="17"/>
      <c r="C6" s="17"/>
      <c r="D6" s="30"/>
      <c r="E6" s="59"/>
      <c r="F6" s="59"/>
      <c r="G6" s="59"/>
      <c r="H6" s="16"/>
      <c r="I6" s="36"/>
      <c r="J6" s="57"/>
    </row>
    <row r="7" spans="1:10" ht="15">
      <c r="A7" s="17"/>
      <c r="B7" s="17" t="s">
        <v>61</v>
      </c>
      <c r="C7" s="17" t="s">
        <v>62</v>
      </c>
      <c r="D7" s="30" t="s">
        <v>72</v>
      </c>
      <c r="E7" s="59">
        <f>(16*25)/1000</f>
        <v>0.4</v>
      </c>
      <c r="F7" s="59">
        <v>27.9</v>
      </c>
      <c r="G7" s="59">
        <v>4.5</v>
      </c>
      <c r="H7" s="16">
        <f>SUM(E7:G7)</f>
        <v>32.8</v>
      </c>
      <c r="I7" s="36"/>
      <c r="J7" s="57">
        <v>9000</v>
      </c>
    </row>
    <row r="8" spans="1:10" ht="15">
      <c r="A8" s="17"/>
      <c r="B8" s="17" t="s">
        <v>19</v>
      </c>
      <c r="C8" s="17" t="s">
        <v>33</v>
      </c>
      <c r="D8" s="30"/>
      <c r="E8" s="59">
        <f>(18*25)/1000</f>
        <v>0.45</v>
      </c>
      <c r="F8" s="61">
        <v>24.3</v>
      </c>
      <c r="G8" s="59">
        <v>3.46</v>
      </c>
      <c r="H8" s="16">
        <f>SUM(E8:G8)</f>
        <v>28.21</v>
      </c>
      <c r="I8" s="30"/>
      <c r="J8" s="55"/>
    </row>
    <row r="9" spans="1:10" ht="15">
      <c r="A9" s="17"/>
      <c r="B9" s="23" t="s">
        <v>47</v>
      </c>
      <c r="C9" s="23" t="s">
        <v>57</v>
      </c>
      <c r="D9" s="34" t="s">
        <v>69</v>
      </c>
      <c r="E9" s="59">
        <f>(28*25)/1000</f>
        <v>0.7</v>
      </c>
      <c r="F9" s="59">
        <v>20.2</v>
      </c>
      <c r="G9" s="62">
        <v>4.46</v>
      </c>
      <c r="H9" s="25">
        <f>SUM(E9:G9)</f>
        <v>25.36</v>
      </c>
      <c r="I9" s="58"/>
      <c r="J9" s="56"/>
    </row>
    <row r="10" spans="1:10" ht="15">
      <c r="A10" s="17"/>
      <c r="B10" s="23" t="s">
        <v>9</v>
      </c>
      <c r="C10" s="23" t="s">
        <v>10</v>
      </c>
      <c r="D10" s="34" t="s">
        <v>68</v>
      </c>
      <c r="E10" s="59">
        <f>(26*25)/1000</f>
        <v>0.65</v>
      </c>
      <c r="F10" s="59">
        <v>20</v>
      </c>
      <c r="G10" s="62">
        <v>4.33</v>
      </c>
      <c r="H10" s="25">
        <f aca="true" t="shared" si="0" ref="H10:H22">SUM(E10:G10)</f>
        <v>24.979999999999997</v>
      </c>
      <c r="I10" s="34"/>
      <c r="J10" s="56"/>
    </row>
    <row r="11" spans="1:10" ht="15">
      <c r="A11" s="17"/>
      <c r="B11" s="17" t="s">
        <v>60</v>
      </c>
      <c r="C11" s="17" t="s">
        <v>70</v>
      </c>
      <c r="D11" s="30" t="s">
        <v>71</v>
      </c>
      <c r="E11" s="59">
        <f>(26*25)/1000</f>
        <v>0.65</v>
      </c>
      <c r="F11" s="59">
        <v>20.2</v>
      </c>
      <c r="G11" s="59">
        <v>4</v>
      </c>
      <c r="H11" s="16">
        <f t="shared" si="0"/>
        <v>24.849999999999998</v>
      </c>
      <c r="I11" s="30"/>
      <c r="J11" s="55"/>
    </row>
    <row r="12" spans="1:10" ht="15">
      <c r="A12" s="17"/>
      <c r="B12" s="23" t="s">
        <v>58</v>
      </c>
      <c r="C12" s="23" t="s">
        <v>59</v>
      </c>
      <c r="D12" s="34"/>
      <c r="E12" s="59">
        <f>(19*25)/1000</f>
        <v>0.475</v>
      </c>
      <c r="F12" s="59">
        <v>18.1</v>
      </c>
      <c r="G12" s="62">
        <v>4.33</v>
      </c>
      <c r="H12" s="25">
        <f>SUM(E12:G12)</f>
        <v>22.905</v>
      </c>
      <c r="I12" s="34"/>
      <c r="J12" s="56"/>
    </row>
    <row r="13" spans="1:10" ht="15">
      <c r="A13" s="17"/>
      <c r="B13" s="17" t="s">
        <v>63</v>
      </c>
      <c r="C13" s="17" t="s">
        <v>14</v>
      </c>
      <c r="D13" s="30"/>
      <c r="E13" s="59">
        <f>(21*25)/1000</f>
        <v>0.525</v>
      </c>
      <c r="F13" s="59">
        <v>18.7</v>
      </c>
      <c r="G13" s="59">
        <v>3.6</v>
      </c>
      <c r="H13" s="16">
        <f t="shared" si="0"/>
        <v>22.825</v>
      </c>
      <c r="I13" s="34"/>
      <c r="J13" s="56"/>
    </row>
    <row r="14" spans="1:10" ht="15">
      <c r="A14" s="17"/>
      <c r="B14" s="17" t="s">
        <v>20</v>
      </c>
      <c r="C14" s="17" t="s">
        <v>21</v>
      </c>
      <c r="D14" s="30"/>
      <c r="E14" s="59">
        <f>(16*25)/1000</f>
        <v>0.4</v>
      </c>
      <c r="F14" s="59">
        <v>16.5</v>
      </c>
      <c r="G14" s="59">
        <v>4.65</v>
      </c>
      <c r="H14" s="16">
        <f>SUM(E14:G14)</f>
        <v>21.549999999999997</v>
      </c>
      <c r="I14" s="30"/>
      <c r="J14" s="55"/>
    </row>
    <row r="15" spans="1:10" ht="15">
      <c r="A15" s="17"/>
      <c r="B15" s="23" t="s">
        <v>22</v>
      </c>
      <c r="C15" s="23" t="s">
        <v>53</v>
      </c>
      <c r="D15" s="34"/>
      <c r="E15" s="59">
        <f>(21*25)/1000</f>
        <v>0.525</v>
      </c>
      <c r="F15" s="59">
        <v>16.1</v>
      </c>
      <c r="G15" s="62">
        <v>4.65</v>
      </c>
      <c r="H15" s="25">
        <f t="shared" si="0"/>
        <v>21.275</v>
      </c>
      <c r="I15" s="58"/>
      <c r="J15" s="56"/>
    </row>
    <row r="16" spans="1:10" ht="15">
      <c r="A16" s="17"/>
      <c r="B16" s="23" t="s">
        <v>51</v>
      </c>
      <c r="C16" s="23" t="s">
        <v>52</v>
      </c>
      <c r="D16" s="34"/>
      <c r="E16" s="59">
        <f>(23*25)/1000</f>
        <v>0.575</v>
      </c>
      <c r="F16" s="59">
        <v>15.6</v>
      </c>
      <c r="G16" s="62">
        <v>3.98</v>
      </c>
      <c r="H16" s="25">
        <f t="shared" si="0"/>
        <v>20.155</v>
      </c>
      <c r="I16" s="58"/>
      <c r="J16" s="56"/>
    </row>
    <row r="17" spans="1:10" ht="15">
      <c r="A17" s="17"/>
      <c r="B17" s="17" t="s">
        <v>35</v>
      </c>
      <c r="C17" s="17" t="s">
        <v>64</v>
      </c>
      <c r="D17" s="30"/>
      <c r="E17" s="59">
        <f>(13*25)/1000</f>
        <v>0.325</v>
      </c>
      <c r="F17" s="59">
        <v>15.6</v>
      </c>
      <c r="G17" s="59">
        <v>3.94</v>
      </c>
      <c r="H17" s="16">
        <f>SUM(E17:G17)</f>
        <v>19.865</v>
      </c>
      <c r="I17" s="30"/>
      <c r="J17" s="55"/>
    </row>
    <row r="18" spans="1:10" ht="15">
      <c r="A18" s="17"/>
      <c r="B18" s="17" t="s">
        <v>48</v>
      </c>
      <c r="C18" s="17" t="s">
        <v>49</v>
      </c>
      <c r="D18" s="30" t="s">
        <v>66</v>
      </c>
      <c r="E18" s="59">
        <f>(17*25)/1000</f>
        <v>0.425</v>
      </c>
      <c r="F18" s="59">
        <v>15.2</v>
      </c>
      <c r="G18" s="59">
        <v>3.59</v>
      </c>
      <c r="H18" s="16">
        <f t="shared" si="0"/>
        <v>19.215</v>
      </c>
      <c r="I18" s="36"/>
      <c r="J18" s="57"/>
    </row>
    <row r="19" spans="1:10" ht="15">
      <c r="A19" s="17"/>
      <c r="B19" s="23" t="s">
        <v>35</v>
      </c>
      <c r="C19" s="23" t="s">
        <v>50</v>
      </c>
      <c r="D19" s="34" t="s">
        <v>67</v>
      </c>
      <c r="E19" s="59">
        <f>(17*25)/1000</f>
        <v>0.425</v>
      </c>
      <c r="F19" s="59">
        <v>14</v>
      </c>
      <c r="G19" s="62">
        <v>3.6</v>
      </c>
      <c r="H19" s="25">
        <f t="shared" si="0"/>
        <v>18.025000000000002</v>
      </c>
      <c r="I19" s="58"/>
      <c r="J19" s="56"/>
    </row>
    <row r="20" spans="1:10" ht="15">
      <c r="A20" s="17"/>
      <c r="B20" s="23" t="s">
        <v>13</v>
      </c>
      <c r="C20" s="23" t="s">
        <v>54</v>
      </c>
      <c r="D20" s="34"/>
      <c r="E20" s="59">
        <f>(19*25)/1000</f>
        <v>0.475</v>
      </c>
      <c r="F20" s="59">
        <v>12.6</v>
      </c>
      <c r="G20" s="62">
        <v>4.82</v>
      </c>
      <c r="H20" s="25">
        <f t="shared" si="0"/>
        <v>17.895</v>
      </c>
      <c r="I20" s="58"/>
      <c r="J20" s="56"/>
    </row>
    <row r="21" spans="1:10" ht="15">
      <c r="A21" s="17"/>
      <c r="B21" s="17" t="s">
        <v>73</v>
      </c>
      <c r="C21" s="17" t="s">
        <v>74</v>
      </c>
      <c r="D21" s="30" t="s">
        <v>75</v>
      </c>
      <c r="E21" s="59">
        <f>(20*25)/1000</f>
        <v>0.5</v>
      </c>
      <c r="F21" s="59">
        <v>12.8</v>
      </c>
      <c r="G21" s="59">
        <v>4.11</v>
      </c>
      <c r="H21" s="16">
        <f t="shared" si="0"/>
        <v>17.41</v>
      </c>
      <c r="I21" s="36"/>
      <c r="J21" s="57"/>
    </row>
    <row r="22" spans="1:10" ht="15">
      <c r="A22" s="17"/>
      <c r="B22" s="17" t="s">
        <v>55</v>
      </c>
      <c r="C22" s="17" t="s">
        <v>56</v>
      </c>
      <c r="D22" s="30"/>
      <c r="E22" s="59">
        <f>(16*25)/1000</f>
        <v>0.4</v>
      </c>
      <c r="F22" s="59">
        <v>11.8</v>
      </c>
      <c r="G22" s="59">
        <v>4.51</v>
      </c>
      <c r="H22" s="16">
        <f t="shared" si="0"/>
        <v>16.71</v>
      </c>
      <c r="I22" s="22"/>
      <c r="J22" s="55"/>
    </row>
    <row r="23" spans="1:10" ht="15.75" thickBot="1">
      <c r="A23" s="37"/>
      <c r="B23" s="38"/>
      <c r="C23" s="38"/>
      <c r="D23" s="39"/>
      <c r="E23" s="40"/>
      <c r="F23" s="40"/>
      <c r="G23" s="40"/>
      <c r="H23" s="41"/>
      <c r="I23" s="42"/>
      <c r="J23" s="47"/>
    </row>
    <row r="24" spans="1:10" ht="15">
      <c r="A24" s="63" t="s">
        <v>12</v>
      </c>
      <c r="B24" s="4" t="s">
        <v>43</v>
      </c>
      <c r="C24" s="4" t="s">
        <v>44</v>
      </c>
      <c r="D24" s="65"/>
      <c r="E24" s="60">
        <f>(33*25)/1000</f>
        <v>0.825</v>
      </c>
      <c r="F24" s="6"/>
      <c r="G24" s="6"/>
      <c r="H24" s="7">
        <f>SUM(E24:G24)</f>
        <v>0.825</v>
      </c>
      <c r="I24" s="74">
        <v>1</v>
      </c>
      <c r="J24" s="48" t="s">
        <v>76</v>
      </c>
    </row>
    <row r="25" spans="1:10" ht="15">
      <c r="A25" s="64"/>
      <c r="B25" s="8" t="s">
        <v>45</v>
      </c>
      <c r="C25" s="8" t="s">
        <v>46</v>
      </c>
      <c r="D25" s="66"/>
      <c r="E25" s="10"/>
      <c r="F25" s="59">
        <v>22.7</v>
      </c>
      <c r="G25" s="10"/>
      <c r="H25" s="11">
        <f>SUM(E25:G25)</f>
        <v>22.7</v>
      </c>
      <c r="I25" s="75"/>
      <c r="J25" s="49">
        <v>9000</v>
      </c>
    </row>
    <row r="26" spans="1:10" ht="15">
      <c r="A26" s="64"/>
      <c r="B26" s="8" t="s">
        <v>35</v>
      </c>
      <c r="C26" s="8" t="s">
        <v>36</v>
      </c>
      <c r="D26" s="66"/>
      <c r="E26" s="10"/>
      <c r="F26" s="10"/>
      <c r="G26" s="60">
        <v>5.51</v>
      </c>
      <c r="H26" s="11">
        <f>SUM(E26:G26)</f>
        <v>5.51</v>
      </c>
      <c r="I26" s="75"/>
      <c r="J26" s="49" t="s">
        <v>76</v>
      </c>
    </row>
    <row r="27" spans="1:10" ht="15.75" thickBot="1">
      <c r="A27" s="12"/>
      <c r="B27" s="13"/>
      <c r="C27" s="13"/>
      <c r="D27" s="35"/>
      <c r="E27" s="15"/>
      <c r="F27" s="15"/>
      <c r="G27" s="15"/>
      <c r="H27" s="27">
        <f>SUM(H24:H26)</f>
        <v>29.034999999999997</v>
      </c>
      <c r="I27" s="76"/>
      <c r="J27" s="50"/>
    </row>
  </sheetData>
  <sheetProtection/>
  <mergeCells count="5">
    <mergeCell ref="B1:D1"/>
    <mergeCell ref="E1:I1"/>
    <mergeCell ref="A24:A26"/>
    <mergeCell ref="D24:D26"/>
    <mergeCell ref="I24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 Grant &amp; Sons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2015-10-26T09:17:54Z</cp:lastPrinted>
  <dcterms:created xsi:type="dcterms:W3CDTF">2014-11-18T07:43:52Z</dcterms:created>
  <dcterms:modified xsi:type="dcterms:W3CDTF">2015-11-30T09:57:18Z</dcterms:modified>
  <cp:category/>
  <cp:version/>
  <cp:contentType/>
  <cp:contentStatus/>
</cp:coreProperties>
</file>